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05" yWindow="-15" windowWidth="11910" windowHeight="9255"/>
  </bookViews>
  <sheets>
    <sheet name="Лист3" sheetId="17" r:id="rId1"/>
    <sheet name="Лист1" sheetId="18" r:id="rId2"/>
    <sheet name="Лист2" sheetId="19" r:id="rId3"/>
    <sheet name="Лист4" sheetId="20" r:id="rId4"/>
    <sheet name="Лист5" sheetId="21" r:id="rId5"/>
    <sheet name="Лист6" sheetId="22" r:id="rId6"/>
    <sheet name="Лист7" sheetId="23" r:id="rId7"/>
    <sheet name="Лист8" sheetId="24" r:id="rId8"/>
  </sheets>
  <definedNames>
    <definedName name="_xlnm._FilterDatabase" localSheetId="0" hidden="1">Лист3!$A$1:$H$1</definedName>
  </definedNames>
  <calcPr calcId="145621"/>
</workbook>
</file>

<file path=xl/calcChain.xml><?xml version="1.0" encoding="utf-8"?>
<calcChain xmlns="http://schemas.openxmlformats.org/spreadsheetml/2006/main">
  <c r="C14" i="17" l="1"/>
  <c r="D1" i="24"/>
  <c r="C1" i="24"/>
  <c r="G26" i="23"/>
  <c r="G3" i="23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" i="23"/>
  <c r="H25" i="22"/>
  <c r="H2" i="22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1" i="22"/>
  <c r="G2" i="21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1" i="21"/>
  <c r="C4" i="20"/>
  <c r="C2" i="20"/>
  <c r="C3" i="20"/>
  <c r="F9" i="19"/>
  <c r="F2" i="19"/>
  <c r="F3" i="19"/>
  <c r="F4" i="19"/>
  <c r="F5" i="19"/>
  <c r="F6" i="19"/>
  <c r="F7" i="19"/>
  <c r="F8" i="19"/>
  <c r="F1" i="19"/>
  <c r="E2" i="19"/>
  <c r="E3" i="19"/>
  <c r="E4" i="19"/>
  <c r="E5" i="19"/>
  <c r="E6" i="19"/>
  <c r="E7" i="19"/>
  <c r="E8" i="19"/>
  <c r="E1" i="19"/>
  <c r="J13" i="17" l="1"/>
  <c r="J14" i="17" s="1"/>
  <c r="F9" i="17" l="1"/>
  <c r="F11" i="17" l="1"/>
  <c r="D2" i="17"/>
  <c r="E2" i="17" s="1"/>
  <c r="D8" i="17"/>
  <c r="E8" i="17" s="1"/>
  <c r="D5" i="17"/>
  <c r="E5" i="17" s="1"/>
  <c r="D3" i="17"/>
  <c r="E3" i="17" s="1"/>
  <c r="D6" i="17"/>
  <c r="E6" i="17" s="1"/>
  <c r="D4" i="17"/>
  <c r="E4" i="17" s="1"/>
  <c r="D9" i="17"/>
  <c r="E9" i="17" s="1"/>
  <c r="D7" i="17"/>
  <c r="E7" i="17" s="1"/>
  <c r="G3" i="17" l="1"/>
  <c r="G4" i="17"/>
  <c r="C13" i="17" s="1"/>
  <c r="G6" i="17"/>
  <c r="G7" i="17"/>
  <c r="G5" i="17"/>
  <c r="G8" i="17"/>
  <c r="G9" i="17"/>
  <c r="E11" i="17"/>
  <c r="H3" i="17" s="1"/>
  <c r="H2" i="17" l="1"/>
  <c r="C12" i="17" s="1"/>
  <c r="C15" i="17" s="1"/>
  <c r="G13" i="17" s="1"/>
  <c r="G14" i="17" s="1"/>
  <c r="H6" i="17"/>
  <c r="H9" i="17"/>
  <c r="H8" i="17"/>
  <c r="H7" i="17"/>
  <c r="H4" i="17"/>
  <c r="H5" i="17"/>
</calcChain>
</file>

<file path=xl/sharedStrings.xml><?xml version="1.0" encoding="utf-8"?>
<sst xmlns="http://schemas.openxmlformats.org/spreadsheetml/2006/main" count="52" uniqueCount="49">
  <si>
    <t>Наименование федерального округа</t>
  </si>
  <si>
    <t>Среднедушевые денежные доходы населения, руб.</t>
  </si>
  <si>
    <t>Величина прожиточного минимума, руб.</t>
  </si>
  <si>
    <t>Разница СДД и ВПМ</t>
  </si>
  <si>
    <t>Округ</t>
  </si>
  <si>
    <t>Уровень ЗП</t>
  </si>
  <si>
    <t>ЦФО</t>
  </si>
  <si>
    <t>СЗФО</t>
  </si>
  <si>
    <t>ПФО</t>
  </si>
  <si>
    <t>УФО</t>
  </si>
  <si>
    <t>ЮФО</t>
  </si>
  <si>
    <t>СКФО</t>
  </si>
  <si>
    <t>ДФО</t>
  </si>
  <si>
    <t>СФО</t>
  </si>
  <si>
    <t xml:space="preserve">Размер заработной платы (от и до) </t>
  </si>
  <si>
    <t>Итого НДФЛ</t>
  </si>
  <si>
    <t>Возраст</t>
  </si>
  <si>
    <t>Среднее значение разницы СДД и ВПМ по РФ</t>
  </si>
  <si>
    <t>Предлагаемый налоговый коэффициентв зависимости от ФО</t>
  </si>
  <si>
    <t>ЗДЕСЬ НЕОБХОДИМО ВВОДИТЬ ЗНАЧЕНИЯ</t>
  </si>
  <si>
    <t xml:space="preserve">Предлагаемая процентная ставка в зависимости от уровня ЗП </t>
  </si>
  <si>
    <t>Предлагаемый налоговый коэффициентв зависимости от возраста</t>
  </si>
  <si>
    <t>&gt;60</t>
  </si>
  <si>
    <t>Отношение СДД к ВПМ, в %</t>
  </si>
  <si>
    <t>&gt;</t>
  </si>
  <si>
    <t>Итого удержано НДФЛ</t>
  </si>
  <si>
    <t>Итого к выплате</t>
  </si>
  <si>
    <t>сфо</t>
  </si>
  <si>
    <t>3,3 5,1 10,2 14,5 16,0 18,4 19,9 12,6</t>
  </si>
  <si>
    <t>Брянская область 4,5 6,5 12,2 16,3 16,7 17,8 17,2 8,8</t>
  </si>
  <si>
    <t>Владимирская область 4,0 6,5 12,8 17,6 17,9 18,3 16,2 6,7</t>
  </si>
  <si>
    <t>Воронежская область 4,1 5,6 10,5 14,5 15,5 17,7 19,2 12,9</t>
  </si>
  <si>
    <t>Ивановская область 4,0 6,5 13,0 17,7 17,9 18,3 16,1 6,5</t>
  </si>
  <si>
    <t>Калужская область 3,0 4,9 10,1 14,7 16,4 18,9 20,1 11,9</t>
  </si>
  <si>
    <t>Костромская область 4,2 7,0 13,9 18,5 18,3 18,0 14,8 5,3</t>
  </si>
  <si>
    <t>Курская область 4,0 5,9 11,4 15,7 16,5 18,1 18,3 10,1</t>
  </si>
  <si>
    <t>Липецкая область 3,3 5,1 10,2 14,6 16,0 18,5 19,9 12,4</t>
  </si>
  <si>
    <t>Московская область 1,4 2,5 6,0 10,1 13,2 18,1 24,9 23,8</t>
  </si>
  <si>
    <t>Орловская область 4,8 7,2 13,5 17,7 17,5 17,6 15,3 6,4</t>
  </si>
  <si>
    <t>Рязанская область 4,3 6,3 12,1 16,4 16,9 18,0 17,3 8,7</t>
  </si>
  <si>
    <t>Смоленская область 3,7 6,0 12,0 16,7 17,4 18,5 17,5 8,2</t>
  </si>
  <si>
    <t>Тамбовская область 4,5 6,3 12,0 16,1 16,6 17,8 17,4 9,3</t>
  </si>
  <si>
    <t>Тверская область 2,7 5,5 12,2 18,0 19,0 19,7 16,8 6,1</t>
  </si>
  <si>
    <t>Тульская область 3,2 5,4 11,1 15,9 17,2 19,0 18,7 9,5</t>
  </si>
  <si>
    <t>Ярославская область 3,7 5,6 11,0 15,3 16,4 18,3 18,9 10,8</t>
  </si>
  <si>
    <t>г. Москва 0,8 1,5 3,5 6,2 8,7 13,7 23,5 42,1</t>
  </si>
  <si>
    <t>Сбалансированная система НДФЛ</t>
  </si>
  <si>
    <t>Действующая система НДФЛ</t>
  </si>
  <si>
    <t>поля для заполнения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</si>
</sst>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7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9" fontId="0" fillId="0" borderId="0" xfId="1" applyFont="1"/>
    <xf numFmtId="0" fontId="0" fillId="3" borderId="5" xfId="0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1" fontId="0" fillId="2" borderId="6" xfId="0" applyNumberFormat="1" applyFill="1" applyBorder="1" applyAlignment="1">
      <alignment horizontal="right"/>
    </xf>
    <xf numFmtId="1" fontId="0" fillId="2" borderId="7" xfId="0" applyNumberFormat="1" applyFill="1" applyBorder="1" applyAlignment="1">
      <alignment horizontal="right"/>
    </xf>
    <xf numFmtId="164" fontId="0" fillId="2" borderId="6" xfId="1" applyNumberFormat="1" applyFont="1" applyFill="1" applyBorder="1" applyAlignment="1">
      <alignment horizontal="right"/>
    </xf>
    <xf numFmtId="164" fontId="0" fillId="2" borderId="7" xfId="1" applyNumberFormat="1" applyFont="1" applyFill="1" applyBorder="1" applyAlignment="1">
      <alignment horizontal="right"/>
    </xf>
    <xf numFmtId="0" fontId="0" fillId="2" borderId="8" xfId="0" applyFill="1" applyBorder="1"/>
    <xf numFmtId="0" fontId="0" fillId="2" borderId="8" xfId="0" applyFill="1" applyBorder="1" applyAlignment="1">
      <alignment horizontal="right"/>
    </xf>
    <xf numFmtId="1" fontId="0" fillId="2" borderId="8" xfId="0" applyNumberFormat="1" applyFill="1" applyBorder="1" applyAlignment="1">
      <alignment horizontal="right"/>
    </xf>
    <xf numFmtId="164" fontId="0" fillId="2" borderId="8" xfId="1" applyNumberFormat="1" applyFont="1" applyFill="1" applyBorder="1" applyAlignment="1">
      <alignment horizontal="right"/>
    </xf>
    <xf numFmtId="0" fontId="0" fillId="2" borderId="9" xfId="0" applyFill="1" applyBorder="1"/>
    <xf numFmtId="0" fontId="0" fillId="2" borderId="10" xfId="0" applyFill="1" applyBorder="1" applyAlignment="1">
      <alignment horizontal="right"/>
    </xf>
    <xf numFmtId="1" fontId="0" fillId="2" borderId="10" xfId="0" applyNumberFormat="1" applyFill="1" applyBorder="1" applyAlignment="1">
      <alignment horizontal="right"/>
    </xf>
    <xf numFmtId="164" fontId="0" fillId="2" borderId="10" xfId="1" applyNumberFormat="1" applyFont="1" applyFill="1" applyBorder="1" applyAlignment="1">
      <alignment horizontal="right"/>
    </xf>
    <xf numFmtId="0" fontId="0" fillId="4" borderId="3" xfId="0" applyFill="1" applyBorder="1"/>
    <xf numFmtId="0" fontId="0" fillId="0" borderId="0" xfId="0" applyFill="1" applyBorder="1"/>
    <xf numFmtId="1" fontId="0" fillId="0" borderId="0" xfId="0" applyNumberFormat="1" applyFill="1" applyBorder="1" applyAlignment="1">
      <alignment horizontal="center" vertical="center" wrapText="1"/>
    </xf>
    <xf numFmtId="2" fontId="0" fillId="4" borderId="4" xfId="1" applyNumberFormat="1" applyFont="1" applyFill="1" applyBorder="1" applyAlignment="1">
      <alignment horizontal="center" vertical="center"/>
    </xf>
    <xf numFmtId="9" fontId="0" fillId="2" borderId="8" xfId="1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2" fontId="0" fillId="2" borderId="1" xfId="1" applyNumberFormat="1" applyFont="1" applyFill="1" applyBorder="1" applyAlignment="1">
      <alignment horizontal="right"/>
    </xf>
    <xf numFmtId="2" fontId="0" fillId="2" borderId="15" xfId="1" applyNumberFormat="1" applyFont="1" applyFill="1" applyBorder="1" applyAlignment="1">
      <alignment horizontal="right"/>
    </xf>
    <xf numFmtId="2" fontId="0" fillId="2" borderId="16" xfId="1" applyNumberFormat="1" applyFont="1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2" fontId="0" fillId="2" borderId="18" xfId="1" applyNumberFormat="1" applyFont="1" applyFill="1" applyBorder="1" applyAlignment="1">
      <alignment horizontal="right"/>
    </xf>
    <xf numFmtId="9" fontId="0" fillId="2" borderId="6" xfId="1" applyNumberFormat="1" applyFont="1" applyFill="1" applyBorder="1" applyAlignment="1">
      <alignment horizontal="right"/>
    </xf>
    <xf numFmtId="9" fontId="0" fillId="2" borderId="11" xfId="1" applyNumberFormat="1" applyFont="1" applyFill="1" applyBorder="1" applyAlignment="1">
      <alignment horizontal="right"/>
    </xf>
    <xf numFmtId="9" fontId="0" fillId="2" borderId="10" xfId="1" applyNumberFormat="1" applyFont="1" applyFill="1" applyBorder="1" applyAlignment="1">
      <alignment horizontal="right"/>
    </xf>
    <xf numFmtId="0" fontId="2" fillId="6" borderId="3" xfId="0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left" vertical="center" wrapText="1"/>
    </xf>
    <xf numFmtId="1" fontId="2" fillId="5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/>
    </xf>
    <xf numFmtId="9" fontId="0" fillId="2" borderId="19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6" fillId="0" borderId="20" xfId="1" applyNumberFormat="1" applyFont="1" applyBorder="1" applyAlignment="1">
      <alignment horizontal="center" vertical="center" wrapText="1"/>
    </xf>
    <xf numFmtId="164" fontId="6" fillId="0" borderId="22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7" fillId="0" borderId="21" xfId="1" applyFont="1" applyBorder="1" applyAlignment="1">
      <alignment horizontal="center" vertical="center" wrapText="1"/>
    </xf>
    <xf numFmtId="9" fontId="7" fillId="0" borderId="23" xfId="1" applyFont="1" applyBorder="1" applyAlignment="1">
      <alignment horizontal="center" vertical="center" wrapText="1"/>
    </xf>
    <xf numFmtId="10" fontId="0" fillId="0" borderId="0" xfId="1" applyNumberFormat="1" applyFont="1"/>
    <xf numFmtId="9" fontId="7" fillId="0" borderId="21" xfId="0" applyNumberFormat="1" applyFont="1" applyBorder="1" applyAlignment="1">
      <alignment horizontal="center" vertical="center" wrapText="1"/>
    </xf>
    <xf numFmtId="10" fontId="5" fillId="0" borderId="21" xfId="0" applyNumberFormat="1" applyFont="1" applyBorder="1" applyAlignment="1">
      <alignment horizontal="right" vertical="center" wrapText="1"/>
    </xf>
    <xf numFmtId="9" fontId="7" fillId="0" borderId="23" xfId="0" applyNumberFormat="1" applyFont="1" applyBorder="1" applyAlignment="1">
      <alignment horizontal="center" vertical="center" wrapText="1"/>
    </xf>
    <xf numFmtId="10" fontId="5" fillId="0" borderId="23" xfId="0" applyNumberFormat="1" applyFont="1" applyBorder="1" applyAlignment="1">
      <alignment horizontal="right" vertical="center" wrapText="1"/>
    </xf>
    <xf numFmtId="10" fontId="7" fillId="0" borderId="20" xfId="0" applyNumberFormat="1" applyFont="1" applyBorder="1" applyAlignment="1">
      <alignment horizontal="right" vertical="center" wrapText="1"/>
    </xf>
    <xf numFmtId="10" fontId="7" fillId="0" borderId="22" xfId="0" applyNumberFormat="1" applyFont="1" applyBorder="1" applyAlignment="1">
      <alignment horizontal="right" vertical="center" wrapText="1"/>
    </xf>
    <xf numFmtId="0" fontId="8" fillId="0" borderId="0" xfId="0" applyFont="1"/>
    <xf numFmtId="3" fontId="0" fillId="0" borderId="0" xfId="0" applyNumberFormat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1" fontId="0" fillId="2" borderId="0" xfId="0" applyNumberFormat="1" applyFill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9" fontId="0" fillId="2" borderId="0" xfId="1" applyNumberFormat="1" applyFont="1" applyFill="1" applyBorder="1" applyAlignment="1">
      <alignment horizontal="right"/>
    </xf>
    <xf numFmtId="1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2" fontId="0" fillId="2" borderId="0" xfId="1" applyNumberFormat="1" applyFont="1" applyFill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 vertical="center" wrapText="1"/>
    </xf>
    <xf numFmtId="9" fontId="0" fillId="0" borderId="0" xfId="0" applyNumberFormat="1" applyFont="1" applyBorder="1" applyAlignment="1">
      <alignment horizontal="right" vertical="center"/>
    </xf>
    <xf numFmtId="0" fontId="3" fillId="6" borderId="0" xfId="0" applyFont="1" applyFill="1" applyBorder="1" applyAlignment="1">
      <alignment horizontal="center" vertical="center" wrapText="1"/>
    </xf>
    <xf numFmtId="2" fontId="0" fillId="4" borderId="3" xfId="0" applyNumberFormat="1" applyFill="1" applyBorder="1" applyAlignment="1">
      <alignment horizontal="center" vertical="center"/>
    </xf>
    <xf numFmtId="9" fontId="0" fillId="4" borderId="3" xfId="1" applyNumberFormat="1" applyFont="1" applyFill="1" applyBorder="1" applyAlignment="1">
      <alignment horizontal="center" vertical="center"/>
    </xf>
    <xf numFmtId="0" fontId="0" fillId="7" borderId="3" xfId="0" applyFill="1" applyBorder="1"/>
    <xf numFmtId="1" fontId="0" fillId="2" borderId="11" xfId="1" applyNumberFormat="1" applyFont="1" applyFill="1" applyBorder="1" applyAlignment="1">
      <alignment horizontal="right" vertical="center"/>
    </xf>
    <xf numFmtId="1" fontId="0" fillId="0" borderId="12" xfId="0" applyNumberFormat="1" applyBorder="1" applyAlignment="1">
      <alignment horizontal="right" vertical="center"/>
    </xf>
    <xf numFmtId="1" fontId="0" fillId="2" borderId="5" xfId="1" applyNumberFormat="1" applyFont="1" applyFill="1" applyBorder="1" applyAlignment="1">
      <alignment horizontal="right" vertical="center"/>
    </xf>
    <xf numFmtId="2" fontId="0" fillId="2" borderId="11" xfId="1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2" fontId="0" fillId="2" borderId="5" xfId="1" applyNumberFormat="1" applyFont="1" applyFill="1" applyBorder="1" applyAlignment="1">
      <alignment horizontal="right" vertical="center"/>
    </xf>
    <xf numFmtId="9" fontId="0" fillId="7" borderId="4" xfId="1" applyNumberFormat="1" applyFont="1" applyFill="1" applyBorder="1" applyAlignment="1">
      <alignment horizontal="center" vertical="center"/>
    </xf>
    <xf numFmtId="0" fontId="0" fillId="7" borderId="24" xfId="0" applyFill="1" applyBorder="1" applyAlignment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7" xfId="0" applyNumberFormat="1" applyBorder="1" applyAlignment="1">
      <alignment horizontal="right" vertical="center"/>
    </xf>
    <xf numFmtId="0" fontId="9" fillId="0" borderId="0" xfId="0" applyFont="1"/>
    <xf numFmtId="0" fontId="0" fillId="6" borderId="3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C21" sqref="C21"/>
    </sheetView>
  </sheetViews>
  <sheetFormatPr defaultRowHeight="12.75" x14ac:dyDescent="0.2"/>
  <cols>
    <col min="1" max="1" width="20.28515625" customWidth="1"/>
    <col min="2" max="2" width="13.7109375" customWidth="1"/>
    <col min="3" max="3" width="16.28515625" customWidth="1"/>
    <col min="4" max="4" width="11.5703125" customWidth="1"/>
    <col min="5" max="5" width="14.7109375" customWidth="1"/>
    <col min="6" max="6" width="15.28515625" customWidth="1"/>
    <col min="7" max="7" width="18.28515625" customWidth="1"/>
    <col min="8" max="8" width="18.42578125" customWidth="1"/>
    <col min="9" max="9" width="16.140625" customWidth="1"/>
    <col min="10" max="10" width="13.85546875" customWidth="1"/>
    <col min="11" max="11" width="20" customWidth="1"/>
  </cols>
  <sheetData>
    <row r="1" spans="1:10" ht="63.7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23</v>
      </c>
      <c r="F1" s="2" t="s">
        <v>14</v>
      </c>
      <c r="G1" s="2" t="s">
        <v>20</v>
      </c>
      <c r="H1" s="2" t="s">
        <v>18</v>
      </c>
      <c r="I1" s="2" t="s">
        <v>16</v>
      </c>
      <c r="J1" s="2" t="s">
        <v>21</v>
      </c>
    </row>
    <row r="2" spans="1:10" x14ac:dyDescent="0.2">
      <c r="A2" s="11" t="s">
        <v>6</v>
      </c>
      <c r="B2" s="12">
        <v>38732</v>
      </c>
      <c r="C2" s="13">
        <v>10120</v>
      </c>
      <c r="D2" s="12">
        <f t="shared" ref="D2:D9" si="0">B2-C2</f>
        <v>28612</v>
      </c>
      <c r="E2" s="14">
        <f>D2/B2</f>
        <v>0.73871733966745845</v>
      </c>
      <c r="F2" s="30" t="s">
        <v>24</v>
      </c>
      <c r="G2" s="23">
        <v>0.24</v>
      </c>
      <c r="H2" s="31">
        <f>(E2/$E$11)</f>
        <v>1.1756933125115208</v>
      </c>
      <c r="I2" s="79" t="s">
        <v>22</v>
      </c>
      <c r="J2" s="83"/>
    </row>
    <row r="3" spans="1:10" x14ac:dyDescent="0.2">
      <c r="A3" s="3" t="s">
        <v>7</v>
      </c>
      <c r="B3" s="5">
        <v>32435</v>
      </c>
      <c r="C3" s="7">
        <v>11116</v>
      </c>
      <c r="D3" s="5">
        <f t="shared" si="0"/>
        <v>21319</v>
      </c>
      <c r="E3" s="9">
        <f t="shared" ref="E3:E9" si="1">D3/B3</f>
        <v>0.65728379836596273</v>
      </c>
      <c r="F3" s="24">
        <v>80000</v>
      </c>
      <c r="G3" s="34">
        <f>(F3/$F$11)/10</f>
        <v>0.24761887917083047</v>
      </c>
      <c r="H3" s="27">
        <f t="shared" ref="H3:H9" si="2">(E3/$E$11)</f>
        <v>1.0460891123916238</v>
      </c>
      <c r="I3" s="78"/>
      <c r="J3" s="82"/>
    </row>
    <row r="4" spans="1:10" x14ac:dyDescent="0.2">
      <c r="A4" s="15" t="s">
        <v>8</v>
      </c>
      <c r="B4" s="16">
        <v>26188</v>
      </c>
      <c r="C4" s="17">
        <v>9153</v>
      </c>
      <c r="D4" s="16">
        <f t="shared" si="0"/>
        <v>17035</v>
      </c>
      <c r="E4" s="18">
        <f t="shared" si="1"/>
        <v>0.65048877348403844</v>
      </c>
      <c r="F4" s="25">
        <v>45000</v>
      </c>
      <c r="G4" s="32">
        <f>(F4/$F$11)/10</f>
        <v>0.13928561953359214</v>
      </c>
      <c r="H4" s="28">
        <f t="shared" si="2"/>
        <v>1.0352746034001006</v>
      </c>
      <c r="I4" s="77">
        <v>60</v>
      </c>
      <c r="J4" s="80">
        <v>0.85</v>
      </c>
    </row>
    <row r="5" spans="1:10" x14ac:dyDescent="0.2">
      <c r="A5" s="3" t="s">
        <v>9</v>
      </c>
      <c r="B5" s="5">
        <v>32638</v>
      </c>
      <c r="C5" s="7">
        <v>11522</v>
      </c>
      <c r="D5" s="5">
        <f t="shared" si="0"/>
        <v>21116</v>
      </c>
      <c r="E5" s="9">
        <f t="shared" si="1"/>
        <v>0.64697591764201234</v>
      </c>
      <c r="F5" s="24">
        <v>33000</v>
      </c>
      <c r="G5" s="33">
        <f t="shared" ref="G5:G9" si="3">(F5/$F$11)/10</f>
        <v>0.10214278765796758</v>
      </c>
      <c r="H5" s="27">
        <f t="shared" si="2"/>
        <v>1.0296837760301267</v>
      </c>
      <c r="I5" s="78"/>
      <c r="J5" s="82"/>
    </row>
    <row r="6" spans="1:10" x14ac:dyDescent="0.2">
      <c r="A6" s="15" t="s">
        <v>10</v>
      </c>
      <c r="B6" s="16">
        <v>27025</v>
      </c>
      <c r="C6" s="17">
        <v>9551</v>
      </c>
      <c r="D6" s="16">
        <f t="shared" si="0"/>
        <v>17474</v>
      </c>
      <c r="E6" s="18">
        <f t="shared" si="1"/>
        <v>0.64658649398704904</v>
      </c>
      <c r="F6" s="25">
        <v>23000</v>
      </c>
      <c r="G6" s="33">
        <f t="shared" si="3"/>
        <v>7.1190427761613759E-2</v>
      </c>
      <c r="H6" s="28">
        <f t="shared" si="2"/>
        <v>1.0290639952800495</v>
      </c>
      <c r="I6" s="77">
        <v>35</v>
      </c>
      <c r="J6" s="80">
        <v>1.3</v>
      </c>
    </row>
    <row r="7" spans="1:10" x14ac:dyDescent="0.2">
      <c r="A7" s="3" t="s">
        <v>11</v>
      </c>
      <c r="B7" s="5">
        <v>22839</v>
      </c>
      <c r="C7" s="7">
        <v>8926</v>
      </c>
      <c r="D7" s="5">
        <f t="shared" si="0"/>
        <v>13913</v>
      </c>
      <c r="E7" s="9">
        <f t="shared" si="1"/>
        <v>0.60917728446954766</v>
      </c>
      <c r="F7" s="24">
        <v>18000</v>
      </c>
      <c r="G7" s="34">
        <f t="shared" si="3"/>
        <v>5.5714247813436854E-2</v>
      </c>
      <c r="H7" s="27">
        <f t="shared" si="2"/>
        <v>0.96952598920607869</v>
      </c>
      <c r="I7" s="78"/>
      <c r="J7" s="82"/>
    </row>
    <row r="8" spans="1:10" x14ac:dyDescent="0.2">
      <c r="A8" s="15" t="s">
        <v>12</v>
      </c>
      <c r="B8" s="16">
        <v>36575</v>
      </c>
      <c r="C8" s="17">
        <v>14696</v>
      </c>
      <c r="D8" s="16">
        <f t="shared" si="0"/>
        <v>21879</v>
      </c>
      <c r="E8" s="18">
        <f t="shared" si="1"/>
        <v>0.5981954887218045</v>
      </c>
      <c r="F8" s="25">
        <v>15000</v>
      </c>
      <c r="G8" s="34">
        <f t="shared" si="3"/>
        <v>4.6428539844530721E-2</v>
      </c>
      <c r="H8" s="28">
        <f t="shared" si="2"/>
        <v>0.9520480945815919</v>
      </c>
      <c r="I8" s="77">
        <v>18</v>
      </c>
      <c r="J8" s="80">
        <v>0.85</v>
      </c>
    </row>
    <row r="9" spans="1:10" x14ac:dyDescent="0.2">
      <c r="A9" s="4" t="s">
        <v>13</v>
      </c>
      <c r="B9" s="6">
        <v>23336</v>
      </c>
      <c r="C9" s="8">
        <v>12154</v>
      </c>
      <c r="D9" s="6">
        <f t="shared" si="0"/>
        <v>11182</v>
      </c>
      <c r="E9" s="10">
        <f t="shared" si="1"/>
        <v>0.47917380870757625</v>
      </c>
      <c r="F9" s="26">
        <f>IF(D12=A2,C2,IF(D12=A3,C3,IF(D12=A4,C4,IF(D12=A5,C5,IF(D12=A6,C6,IF(D12=A7,C7,IF(D12=A8,C8,IF(D12=A9,C9,0))))))))</f>
        <v>12154</v>
      </c>
      <c r="G9" s="40">
        <f t="shared" si="3"/>
        <v>3.7619498218028423E-2</v>
      </c>
      <c r="H9" s="29">
        <f t="shared" si="2"/>
        <v>0.7626211165989083</v>
      </c>
      <c r="I9" s="88"/>
      <c r="J9" s="81"/>
    </row>
    <row r="10" spans="1:10" x14ac:dyDescent="0.2">
      <c r="A10" s="62"/>
      <c r="B10" s="63"/>
      <c r="C10" s="64"/>
      <c r="D10" s="63"/>
      <c r="E10" s="65"/>
      <c r="F10" s="63"/>
      <c r="G10" s="66"/>
      <c r="H10" s="69"/>
      <c r="I10" s="67"/>
      <c r="J10" s="68"/>
    </row>
    <row r="11" spans="1:10" ht="51" hidden="1" x14ac:dyDescent="0.2">
      <c r="B11" s="70"/>
      <c r="C11" s="70"/>
      <c r="D11" s="71" t="s">
        <v>17</v>
      </c>
      <c r="E11" s="72">
        <f>AVERAGE(E2:E9)</f>
        <v>0.62832486313068114</v>
      </c>
      <c r="F11" s="67">
        <f>AVERAGE(F3:F9)</f>
        <v>32307.714285714286</v>
      </c>
      <c r="G11" s="70"/>
      <c r="H11" s="73" t="s">
        <v>19</v>
      </c>
      <c r="I11" s="21"/>
      <c r="J11" s="70"/>
    </row>
    <row r="12" spans="1:10" x14ac:dyDescent="0.2">
      <c r="B12" s="19" t="s">
        <v>4</v>
      </c>
      <c r="C12" s="74">
        <f>IF(D12=A2,H2,IF(D12=A3,H3,IF(D12=A4,H4,IF(D12=A5,H5,IF(D12=A6,H6,IF(D12=A7,H7,IF(D12=A8,H8,IF(D12=A9,H9,0))))))))</f>
        <v>0.7626211165989083</v>
      </c>
      <c r="D12" s="35" t="s">
        <v>27</v>
      </c>
      <c r="E12" s="70"/>
      <c r="F12" s="86" t="s">
        <v>46</v>
      </c>
      <c r="G12" s="86"/>
      <c r="H12" s="70"/>
      <c r="I12" s="87" t="s">
        <v>47</v>
      </c>
      <c r="J12" s="87"/>
    </row>
    <row r="13" spans="1:10" ht="27.75" customHeight="1" x14ac:dyDescent="0.2">
      <c r="B13" s="19" t="s">
        <v>5</v>
      </c>
      <c r="C13" s="75">
        <f>IF(D13&lt;=F9,G9,IF(AND(D13&gt;=C2,D13&lt;=F8),G9,IF(AND(D13&gt;=F8,D13&lt;=F7),G8,IF(AND(D13&gt;=F7,D13&lt;=F6),G7,IF(AND(D13&gt;=F6,D13&lt;=F5),G6,IF(AND(D13&gt;=F5,D13&lt;=F4),G5,IF(AND(D13&gt;=F5,D13&lt;=F4),G5,IF(AND(D13&gt;=F4,D13&lt;=F3),G4,IF(AND(D13&gt;=F3,D13&lt;=F2),G3,0)))))))))</f>
        <v>0.10214278765796758</v>
      </c>
      <c r="D13" s="36">
        <v>36000</v>
      </c>
      <c r="F13" s="37" t="s">
        <v>25</v>
      </c>
      <c r="G13" s="38">
        <f>D13*C15</f>
        <v>2383.6251513530797</v>
      </c>
      <c r="I13" s="37" t="s">
        <v>25</v>
      </c>
      <c r="J13" s="38">
        <f>D13*0.13</f>
        <v>4680</v>
      </c>
    </row>
    <row r="14" spans="1:10" x14ac:dyDescent="0.2">
      <c r="B14" s="19" t="s">
        <v>16</v>
      </c>
      <c r="C14" s="22">
        <f>IF(AND(D14&gt;=I8,D14&lt;=I6),J8,IF(AND(D14&gt;=I6,D14&lt;=I4),J6,IF(D14&gt;=I4,J4,0)))</f>
        <v>0.85</v>
      </c>
      <c r="D14" s="36">
        <v>26</v>
      </c>
      <c r="F14" s="39" t="s">
        <v>26</v>
      </c>
      <c r="G14" s="38">
        <f>D13-G13</f>
        <v>33616.374848646919</v>
      </c>
      <c r="I14" s="39" t="s">
        <v>26</v>
      </c>
      <c r="J14" s="38">
        <f>D13-J13</f>
        <v>31320</v>
      </c>
    </row>
    <row r="15" spans="1:10" x14ac:dyDescent="0.2">
      <c r="B15" s="76" t="s">
        <v>15</v>
      </c>
      <c r="C15" s="84">
        <f>C12*C13*C14</f>
        <v>6.6211809759807769E-2</v>
      </c>
      <c r="D15" s="85"/>
      <c r="I15" s="20"/>
    </row>
    <row r="16" spans="1:10" x14ac:dyDescent="0.2">
      <c r="H16" s="41"/>
      <c r="I16" s="20"/>
    </row>
    <row r="18" spans="1:4" ht="18" x14ac:dyDescent="0.25">
      <c r="A18" s="90"/>
      <c r="B18" s="89" t="s">
        <v>48</v>
      </c>
      <c r="C18" s="89"/>
    </row>
    <row r="26" spans="1:4" x14ac:dyDescent="0.2">
      <c r="C26" s="1"/>
      <c r="D26" s="1"/>
    </row>
    <row r="27" spans="1:4" x14ac:dyDescent="0.2">
      <c r="C27" s="1"/>
      <c r="D27" s="1"/>
    </row>
    <row r="28" spans="1:4" x14ac:dyDescent="0.2">
      <c r="C28" s="1"/>
      <c r="D28" s="1"/>
    </row>
    <row r="29" spans="1:4" x14ac:dyDescent="0.2">
      <c r="C29" s="1"/>
      <c r="D29" s="1"/>
    </row>
    <row r="30" spans="1:4" x14ac:dyDescent="0.2">
      <c r="C30" s="1"/>
      <c r="D30" s="1"/>
    </row>
    <row r="31" spans="1:4" x14ac:dyDescent="0.2">
      <c r="C31" s="1"/>
      <c r="D31" s="1"/>
    </row>
    <row r="32" spans="1:4" x14ac:dyDescent="0.2">
      <c r="C32" s="1"/>
      <c r="D32" s="1"/>
    </row>
    <row r="33" spans="3:4" x14ac:dyDescent="0.2">
      <c r="C33" s="1"/>
      <c r="D33" s="1"/>
    </row>
  </sheetData>
  <autoFilter ref="A1:G1">
    <sortState ref="A2:G9">
      <sortCondition descending="1" ref="E1"/>
    </sortState>
  </autoFilter>
  <mergeCells count="11">
    <mergeCell ref="C15:D15"/>
    <mergeCell ref="F12:G12"/>
    <mergeCell ref="I12:J12"/>
    <mergeCell ref="I8:I9"/>
    <mergeCell ref="I6:I7"/>
    <mergeCell ref="I4:I5"/>
    <mergeCell ref="I2:I3"/>
    <mergeCell ref="J8:J9"/>
    <mergeCell ref="J6:J7"/>
    <mergeCell ref="J4:J5"/>
    <mergeCell ref="J2:J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sqref="A1:A18"/>
    </sheetView>
  </sheetViews>
  <sheetFormatPr defaultRowHeight="12.75" x14ac:dyDescent="0.2"/>
  <cols>
    <col min="1" max="1" width="55" customWidth="1"/>
  </cols>
  <sheetData>
    <row r="1" spans="1:1" x14ac:dyDescent="0.2">
      <c r="A1" t="s">
        <v>28</v>
      </c>
    </row>
    <row r="2" spans="1:1" x14ac:dyDescent="0.2">
      <c r="A2" t="s">
        <v>29</v>
      </c>
    </row>
    <row r="3" spans="1:1" x14ac:dyDescent="0.2">
      <c r="A3" t="s">
        <v>30</v>
      </c>
    </row>
    <row r="4" spans="1:1" x14ac:dyDescent="0.2">
      <c r="A4" t="s">
        <v>31</v>
      </c>
    </row>
    <row r="5" spans="1:1" x14ac:dyDescent="0.2">
      <c r="A5" t="s">
        <v>32</v>
      </c>
    </row>
    <row r="6" spans="1:1" x14ac:dyDescent="0.2">
      <c r="A6" t="s">
        <v>33</v>
      </c>
    </row>
    <row r="7" spans="1:1" x14ac:dyDescent="0.2">
      <c r="A7" t="s">
        <v>34</v>
      </c>
    </row>
    <row r="8" spans="1:1" x14ac:dyDescent="0.2">
      <c r="A8" t="s">
        <v>35</v>
      </c>
    </row>
    <row r="9" spans="1:1" x14ac:dyDescent="0.2">
      <c r="A9" t="s">
        <v>36</v>
      </c>
    </row>
    <row r="10" spans="1:1" x14ac:dyDescent="0.2">
      <c r="A10" t="s">
        <v>37</v>
      </c>
    </row>
    <row r="11" spans="1:1" x14ac:dyDescent="0.2">
      <c r="A11" t="s">
        <v>38</v>
      </c>
    </row>
    <row r="12" spans="1:1" x14ac:dyDescent="0.2">
      <c r="A12" t="s">
        <v>39</v>
      </c>
    </row>
    <row r="13" spans="1:1" x14ac:dyDescent="0.2">
      <c r="A13" t="s">
        <v>40</v>
      </c>
    </row>
    <row r="14" spans="1:1" x14ac:dyDescent="0.2">
      <c r="A14" t="s">
        <v>41</v>
      </c>
    </row>
    <row r="15" spans="1:1" x14ac:dyDescent="0.2">
      <c r="A15" t="s">
        <v>42</v>
      </c>
    </row>
    <row r="16" spans="1:1" x14ac:dyDescent="0.2">
      <c r="A16" t="s">
        <v>43</v>
      </c>
    </row>
    <row r="17" spans="1:1" x14ac:dyDescent="0.2">
      <c r="A17" t="s">
        <v>44</v>
      </c>
    </row>
    <row r="18" spans="1:1" x14ac:dyDescent="0.2">
      <c r="A18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9" sqref="F9"/>
    </sheetView>
  </sheetViews>
  <sheetFormatPr defaultRowHeight="12.75" x14ac:dyDescent="0.2"/>
  <cols>
    <col min="1" max="1" width="10.28515625" bestFit="1" customWidth="1"/>
    <col min="6" max="6" width="10.5703125" bestFit="1" customWidth="1"/>
  </cols>
  <sheetData>
    <row r="1" spans="1:6" ht="16.5" thickBot="1" x14ac:dyDescent="0.25">
      <c r="A1" s="44">
        <v>1.4E-2</v>
      </c>
      <c r="B1" s="42"/>
      <c r="C1" s="42">
        <v>5000</v>
      </c>
      <c r="D1">
        <v>1000</v>
      </c>
      <c r="E1">
        <f>D1*A1</f>
        <v>14</v>
      </c>
      <c r="F1">
        <f>(E1*C1)*0.13</f>
        <v>9100</v>
      </c>
    </row>
    <row r="2" spans="1:6" ht="16.5" thickBot="1" x14ac:dyDescent="0.25">
      <c r="A2" s="45">
        <v>2.5000000000000001E-2</v>
      </c>
      <c r="B2" s="43"/>
      <c r="C2" s="43">
        <v>6000</v>
      </c>
      <c r="D2">
        <v>1000</v>
      </c>
      <c r="E2">
        <f t="shared" ref="E2:E8" si="0">D2*A2</f>
        <v>25</v>
      </c>
      <c r="F2">
        <f t="shared" ref="F2:F8" si="1">(E2*C2)*0.13</f>
        <v>19500</v>
      </c>
    </row>
    <row r="3" spans="1:6" ht="16.5" thickBot="1" x14ac:dyDescent="0.25">
      <c r="A3" s="45">
        <v>0.06</v>
      </c>
      <c r="B3" s="43"/>
      <c r="C3" s="43">
        <v>8500</v>
      </c>
      <c r="D3">
        <v>1000</v>
      </c>
      <c r="E3">
        <f t="shared" si="0"/>
        <v>60</v>
      </c>
      <c r="F3">
        <f t="shared" si="1"/>
        <v>66300</v>
      </c>
    </row>
    <row r="4" spans="1:6" ht="16.5" thickBot="1" x14ac:dyDescent="0.25">
      <c r="A4" s="45">
        <v>0.10100000000000001</v>
      </c>
      <c r="B4" s="43"/>
      <c r="C4" s="43">
        <v>12000</v>
      </c>
      <c r="D4">
        <v>1000</v>
      </c>
      <c r="E4">
        <f t="shared" si="0"/>
        <v>101</v>
      </c>
      <c r="F4">
        <f t="shared" si="1"/>
        <v>157560</v>
      </c>
    </row>
    <row r="5" spans="1:6" ht="16.5" thickBot="1" x14ac:dyDescent="0.25">
      <c r="A5" s="45">
        <v>0.13200000000000001</v>
      </c>
      <c r="B5" s="43"/>
      <c r="C5" s="43">
        <v>16500</v>
      </c>
      <c r="D5">
        <v>1000</v>
      </c>
      <c r="E5">
        <f t="shared" si="0"/>
        <v>132</v>
      </c>
      <c r="F5">
        <f t="shared" si="1"/>
        <v>283140</v>
      </c>
    </row>
    <row r="6" spans="1:6" ht="16.5" thickBot="1" x14ac:dyDescent="0.25">
      <c r="A6" s="45">
        <v>0.18099999999999999</v>
      </c>
      <c r="B6" s="43"/>
      <c r="C6" s="43">
        <v>23000</v>
      </c>
      <c r="D6">
        <v>1000</v>
      </c>
      <c r="E6">
        <f t="shared" si="0"/>
        <v>181</v>
      </c>
      <c r="F6">
        <f t="shared" si="1"/>
        <v>541190</v>
      </c>
    </row>
    <row r="7" spans="1:6" ht="16.5" thickBot="1" x14ac:dyDescent="0.25">
      <c r="A7" s="45">
        <v>0.249</v>
      </c>
      <c r="B7" s="43"/>
      <c r="C7" s="43">
        <v>36000</v>
      </c>
      <c r="D7">
        <v>1000</v>
      </c>
      <c r="E7">
        <f t="shared" si="0"/>
        <v>249</v>
      </c>
      <c r="F7">
        <f t="shared" si="1"/>
        <v>1165320</v>
      </c>
    </row>
    <row r="8" spans="1:6" ht="16.5" thickBot="1" x14ac:dyDescent="0.25">
      <c r="A8" s="45">
        <v>0.23799999999999999</v>
      </c>
      <c r="B8" s="43"/>
      <c r="C8" s="43">
        <v>45000</v>
      </c>
      <c r="D8">
        <v>1000</v>
      </c>
      <c r="E8">
        <f t="shared" si="0"/>
        <v>238</v>
      </c>
      <c r="F8">
        <f t="shared" si="1"/>
        <v>1392300</v>
      </c>
    </row>
    <row r="9" spans="1:6" x14ac:dyDescent="0.2">
      <c r="F9" s="46">
        <f>SUM(F1:F8)</f>
        <v>3634410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>
      <selection activeCell="A4" sqref="A4"/>
    </sheetView>
  </sheetViews>
  <sheetFormatPr defaultRowHeight="12.75" x14ac:dyDescent="0.2"/>
  <sheetData>
    <row r="2" spans="1:3" x14ac:dyDescent="0.2">
      <c r="B2">
        <v>0.25</v>
      </c>
      <c r="C2">
        <f>B2*A3</f>
        <v>59.5</v>
      </c>
    </row>
    <row r="3" spans="1:3" x14ac:dyDescent="0.2">
      <c r="A3">
        <v>238</v>
      </c>
      <c r="B3">
        <v>0.6</v>
      </c>
      <c r="C3">
        <f>A3*B3</f>
        <v>142.79999999999998</v>
      </c>
    </row>
    <row r="4" spans="1:3" x14ac:dyDescent="0.2">
      <c r="B4">
        <v>0.15</v>
      </c>
      <c r="C4">
        <f>B4*A3</f>
        <v>35.699999999999996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1" sqref="G1:G24"/>
    </sheetView>
  </sheetViews>
  <sheetFormatPr defaultRowHeight="12.75" x14ac:dyDescent="0.2"/>
  <cols>
    <col min="6" max="6" width="23.28515625" customWidth="1"/>
  </cols>
  <sheetData>
    <row r="1" spans="1:7" ht="15.75" thickBot="1" x14ac:dyDescent="0.25">
      <c r="A1" s="47">
        <v>4</v>
      </c>
      <c r="B1" s="48">
        <v>0.85</v>
      </c>
      <c r="C1" s="48">
        <v>5000</v>
      </c>
      <c r="D1" s="51">
        <v>0.03</v>
      </c>
      <c r="E1" s="48">
        <v>1.18</v>
      </c>
      <c r="G1" s="53">
        <f>D1*B1*E1</f>
        <v>3.0089999999999995E-2</v>
      </c>
    </row>
    <row r="2" spans="1:7" ht="15.75" thickBot="1" x14ac:dyDescent="0.25">
      <c r="A2" s="49">
        <v>7</v>
      </c>
      <c r="B2" s="50">
        <v>1.3</v>
      </c>
      <c r="C2" s="50">
        <v>5000</v>
      </c>
      <c r="D2" s="52">
        <v>0.03</v>
      </c>
      <c r="E2" s="50">
        <v>1.18</v>
      </c>
      <c r="G2" s="53">
        <f t="shared" ref="G2:G24" si="0">D2*B2*E2</f>
        <v>4.6019999999999998E-2</v>
      </c>
    </row>
    <row r="3" spans="1:7" ht="15.75" thickBot="1" x14ac:dyDescent="0.25">
      <c r="A3" s="49">
        <v>3</v>
      </c>
      <c r="B3" s="50">
        <v>0.85</v>
      </c>
      <c r="C3" s="50">
        <v>5000</v>
      </c>
      <c r="D3" s="52">
        <v>0.03</v>
      </c>
      <c r="E3" s="50">
        <v>1.18</v>
      </c>
      <c r="G3" s="53">
        <f t="shared" si="0"/>
        <v>3.0089999999999995E-2</v>
      </c>
    </row>
    <row r="4" spans="1:7" ht="15.75" thickBot="1" x14ac:dyDescent="0.25">
      <c r="A4" s="49">
        <v>8</v>
      </c>
      <c r="B4" s="50">
        <v>0.85</v>
      </c>
      <c r="C4" s="50">
        <v>6000</v>
      </c>
      <c r="D4" s="52">
        <v>0.03</v>
      </c>
      <c r="E4" s="50">
        <v>1.18</v>
      </c>
      <c r="G4" s="53">
        <f t="shared" si="0"/>
        <v>3.0089999999999995E-2</v>
      </c>
    </row>
    <row r="5" spans="1:7" ht="15.75" thickBot="1" x14ac:dyDescent="0.25">
      <c r="A5" s="49">
        <v>12</v>
      </c>
      <c r="B5" s="50">
        <v>1.3</v>
      </c>
      <c r="C5" s="50">
        <v>6000</v>
      </c>
      <c r="D5" s="52">
        <v>0.03</v>
      </c>
      <c r="E5" s="50">
        <v>1.18</v>
      </c>
      <c r="G5" s="53">
        <f t="shared" si="0"/>
        <v>4.6019999999999998E-2</v>
      </c>
    </row>
    <row r="6" spans="1:7" ht="15.75" thickBot="1" x14ac:dyDescent="0.25">
      <c r="A6" s="49">
        <v>5</v>
      </c>
      <c r="B6" s="50">
        <v>0.85</v>
      </c>
      <c r="C6" s="50">
        <v>6000</v>
      </c>
      <c r="D6" s="52">
        <v>0.03</v>
      </c>
      <c r="E6" s="50">
        <v>1.18</v>
      </c>
      <c r="G6" s="53">
        <f t="shared" si="0"/>
        <v>3.0089999999999995E-2</v>
      </c>
    </row>
    <row r="7" spans="1:7" ht="15.75" thickBot="1" x14ac:dyDescent="0.25">
      <c r="A7" s="49">
        <v>18</v>
      </c>
      <c r="B7" s="50">
        <v>0.85</v>
      </c>
      <c r="C7" s="50">
        <v>8500</v>
      </c>
      <c r="D7" s="52">
        <v>0.03</v>
      </c>
      <c r="E7" s="50">
        <v>1.18</v>
      </c>
      <c r="G7" s="53">
        <f t="shared" si="0"/>
        <v>3.0089999999999995E-2</v>
      </c>
    </row>
    <row r="8" spans="1:7" ht="15.75" thickBot="1" x14ac:dyDescent="0.25">
      <c r="A8" s="49">
        <v>30</v>
      </c>
      <c r="B8" s="50">
        <v>1.3</v>
      </c>
      <c r="C8" s="50">
        <v>8500</v>
      </c>
      <c r="D8" s="52">
        <v>0.03</v>
      </c>
      <c r="E8" s="50">
        <v>1.18</v>
      </c>
      <c r="G8" s="53">
        <f t="shared" si="0"/>
        <v>4.6019999999999998E-2</v>
      </c>
    </row>
    <row r="9" spans="1:7" ht="15.75" thickBot="1" x14ac:dyDescent="0.25">
      <c r="A9" s="49">
        <v>12</v>
      </c>
      <c r="B9" s="50">
        <v>0.85</v>
      </c>
      <c r="C9" s="50">
        <v>8500</v>
      </c>
      <c r="D9" s="52">
        <v>0.03</v>
      </c>
      <c r="E9" s="50">
        <v>1.18</v>
      </c>
      <c r="G9" s="53">
        <f t="shared" si="0"/>
        <v>3.0089999999999995E-2</v>
      </c>
    </row>
    <row r="10" spans="1:7" ht="15.75" thickBot="1" x14ac:dyDescent="0.25">
      <c r="A10" s="49">
        <v>30</v>
      </c>
      <c r="B10" s="50">
        <v>0.85</v>
      </c>
      <c r="C10" s="50">
        <v>12000</v>
      </c>
      <c r="D10" s="52">
        <v>0.03</v>
      </c>
      <c r="E10" s="50">
        <v>1.18</v>
      </c>
      <c r="G10" s="53">
        <f t="shared" si="0"/>
        <v>3.0089999999999995E-2</v>
      </c>
    </row>
    <row r="11" spans="1:7" ht="15.75" thickBot="1" x14ac:dyDescent="0.25">
      <c r="A11" s="49">
        <v>50</v>
      </c>
      <c r="B11" s="50">
        <v>1.3</v>
      </c>
      <c r="C11" s="50">
        <v>12000</v>
      </c>
      <c r="D11" s="52">
        <v>0.03</v>
      </c>
      <c r="E11" s="50">
        <v>1.18</v>
      </c>
      <c r="G11" s="53">
        <f t="shared" si="0"/>
        <v>4.6019999999999998E-2</v>
      </c>
    </row>
    <row r="12" spans="1:7" ht="15.75" thickBot="1" x14ac:dyDescent="0.25">
      <c r="A12" s="49">
        <v>20</v>
      </c>
      <c r="B12" s="50">
        <v>0.85</v>
      </c>
      <c r="C12" s="50">
        <v>12000</v>
      </c>
      <c r="D12" s="52">
        <v>0.03</v>
      </c>
      <c r="E12" s="50">
        <v>1.18</v>
      </c>
      <c r="G12" s="53">
        <f t="shared" si="0"/>
        <v>3.0089999999999995E-2</v>
      </c>
    </row>
    <row r="13" spans="1:7" ht="15.75" thickBot="1" x14ac:dyDescent="0.25">
      <c r="A13" s="49">
        <v>40</v>
      </c>
      <c r="B13" s="50">
        <v>0.85</v>
      </c>
      <c r="C13" s="50">
        <v>16500</v>
      </c>
      <c r="D13" s="52">
        <v>0.05</v>
      </c>
      <c r="E13" s="50">
        <v>1.18</v>
      </c>
      <c r="G13" s="53">
        <f t="shared" si="0"/>
        <v>5.015E-2</v>
      </c>
    </row>
    <row r="14" spans="1:7" ht="15.75" thickBot="1" x14ac:dyDescent="0.25">
      <c r="A14" s="49">
        <v>66</v>
      </c>
      <c r="B14" s="50">
        <v>1.3</v>
      </c>
      <c r="C14" s="50">
        <v>16500</v>
      </c>
      <c r="D14" s="52">
        <v>0.05</v>
      </c>
      <c r="E14" s="50">
        <v>1.18</v>
      </c>
      <c r="G14" s="53">
        <f t="shared" si="0"/>
        <v>7.6700000000000004E-2</v>
      </c>
    </row>
    <row r="15" spans="1:7" ht="15.75" thickBot="1" x14ac:dyDescent="0.25">
      <c r="A15" s="49">
        <v>26</v>
      </c>
      <c r="B15" s="50">
        <v>0.85</v>
      </c>
      <c r="C15" s="50">
        <v>16500</v>
      </c>
      <c r="D15" s="52">
        <v>0.05</v>
      </c>
      <c r="E15" s="50">
        <v>1.18</v>
      </c>
      <c r="G15" s="53">
        <f t="shared" si="0"/>
        <v>5.015E-2</v>
      </c>
    </row>
    <row r="16" spans="1:7" ht="15.75" thickBot="1" x14ac:dyDescent="0.25">
      <c r="A16" s="49">
        <v>54</v>
      </c>
      <c r="B16" s="50">
        <v>0.85</v>
      </c>
      <c r="C16" s="50">
        <v>23000</v>
      </c>
      <c r="D16" s="52">
        <v>7.0000000000000007E-2</v>
      </c>
      <c r="E16" s="50">
        <v>1.18</v>
      </c>
      <c r="G16" s="53">
        <f t="shared" si="0"/>
        <v>7.0209999999999995E-2</v>
      </c>
    </row>
    <row r="17" spans="1:7" ht="15.75" thickBot="1" x14ac:dyDescent="0.25">
      <c r="A17" s="49">
        <v>91</v>
      </c>
      <c r="B17" s="50">
        <v>1.3</v>
      </c>
      <c r="C17" s="50">
        <v>23000</v>
      </c>
      <c r="D17" s="52">
        <v>7.0000000000000007E-2</v>
      </c>
      <c r="E17" s="50">
        <v>1.18</v>
      </c>
      <c r="G17" s="53">
        <f t="shared" si="0"/>
        <v>0.10738</v>
      </c>
    </row>
    <row r="18" spans="1:7" ht="15.75" thickBot="1" x14ac:dyDescent="0.25">
      <c r="A18" s="49">
        <v>36</v>
      </c>
      <c r="B18" s="50">
        <v>0.85</v>
      </c>
      <c r="C18" s="50">
        <v>23000</v>
      </c>
      <c r="D18" s="52">
        <v>7.0000000000000007E-2</v>
      </c>
      <c r="E18" s="50">
        <v>1.18</v>
      </c>
      <c r="G18" s="53">
        <f t="shared" si="0"/>
        <v>7.0209999999999995E-2</v>
      </c>
    </row>
    <row r="19" spans="1:7" ht="15.75" thickBot="1" x14ac:dyDescent="0.25">
      <c r="A19" s="49">
        <v>75</v>
      </c>
      <c r="B19" s="50">
        <v>0.85</v>
      </c>
      <c r="C19" s="50">
        <v>36000</v>
      </c>
      <c r="D19" s="52">
        <v>0.1</v>
      </c>
      <c r="E19" s="50">
        <v>1.18</v>
      </c>
      <c r="G19" s="53">
        <f t="shared" si="0"/>
        <v>0.1003</v>
      </c>
    </row>
    <row r="20" spans="1:7" ht="15.75" thickBot="1" x14ac:dyDescent="0.25">
      <c r="A20" s="49">
        <v>125</v>
      </c>
      <c r="B20" s="50">
        <v>1.3</v>
      </c>
      <c r="C20" s="50">
        <v>36000</v>
      </c>
      <c r="D20" s="52">
        <v>0.1</v>
      </c>
      <c r="E20" s="50">
        <v>1.18</v>
      </c>
      <c r="G20" s="53">
        <f t="shared" si="0"/>
        <v>0.15340000000000001</v>
      </c>
    </row>
    <row r="21" spans="1:7" ht="15.75" thickBot="1" x14ac:dyDescent="0.25">
      <c r="A21" s="49">
        <v>49</v>
      </c>
      <c r="B21" s="50">
        <v>0.85</v>
      </c>
      <c r="C21" s="50">
        <v>36000</v>
      </c>
      <c r="D21" s="52">
        <v>0.1</v>
      </c>
      <c r="E21" s="50">
        <v>1.18</v>
      </c>
      <c r="G21" s="53">
        <f t="shared" si="0"/>
        <v>0.1003</v>
      </c>
    </row>
    <row r="22" spans="1:7" ht="15.75" thickBot="1" x14ac:dyDescent="0.25">
      <c r="A22" s="49">
        <v>71</v>
      </c>
      <c r="B22" s="50">
        <v>0.85</v>
      </c>
      <c r="C22" s="50">
        <v>45000</v>
      </c>
      <c r="D22" s="52">
        <v>0.14000000000000001</v>
      </c>
      <c r="E22" s="50">
        <v>1.18</v>
      </c>
      <c r="G22" s="53">
        <f t="shared" si="0"/>
        <v>0.14041999999999999</v>
      </c>
    </row>
    <row r="23" spans="1:7" ht="15.75" thickBot="1" x14ac:dyDescent="0.25">
      <c r="A23" s="49">
        <v>119</v>
      </c>
      <c r="B23" s="50">
        <v>1.3</v>
      </c>
      <c r="C23" s="50">
        <v>45000</v>
      </c>
      <c r="D23" s="52">
        <v>0.14000000000000001</v>
      </c>
      <c r="E23" s="50">
        <v>1.18</v>
      </c>
      <c r="G23" s="53">
        <f t="shared" si="0"/>
        <v>0.21476000000000001</v>
      </c>
    </row>
    <row r="24" spans="1:7" ht="15.75" thickBot="1" x14ac:dyDescent="0.25">
      <c r="A24" s="49">
        <v>48</v>
      </c>
      <c r="B24" s="50">
        <v>0.85</v>
      </c>
      <c r="C24" s="50">
        <v>45000</v>
      </c>
      <c r="D24" s="52">
        <v>0.14000000000000001</v>
      </c>
      <c r="E24" s="50">
        <v>1.18</v>
      </c>
      <c r="G24" s="53">
        <f t="shared" si="0"/>
        <v>0.14041999999999999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5" sqref="H25"/>
    </sheetView>
  </sheetViews>
  <sheetFormatPr defaultRowHeight="12.75" x14ac:dyDescent="0.2"/>
  <cols>
    <col min="8" max="8" width="14.5703125" customWidth="1"/>
  </cols>
  <sheetData>
    <row r="1" spans="1:8" ht="15.75" thickBot="1" x14ac:dyDescent="0.25">
      <c r="A1" s="47">
        <v>4</v>
      </c>
      <c r="B1" s="48">
        <v>0.85</v>
      </c>
      <c r="C1" s="48">
        <v>5000</v>
      </c>
      <c r="D1" s="54">
        <v>0.03</v>
      </c>
      <c r="E1" s="48">
        <v>1.18</v>
      </c>
      <c r="F1" s="55">
        <v>3.0099999999999998E-2</v>
      </c>
      <c r="H1">
        <f>A1*C1*F1</f>
        <v>602</v>
      </c>
    </row>
    <row r="2" spans="1:8" ht="15.75" thickBot="1" x14ac:dyDescent="0.25">
      <c r="A2" s="49">
        <v>7</v>
      </c>
      <c r="B2" s="50">
        <v>1.3</v>
      </c>
      <c r="C2" s="50">
        <v>5000</v>
      </c>
      <c r="D2" s="56">
        <v>0.03</v>
      </c>
      <c r="E2" s="50">
        <v>1.18</v>
      </c>
      <c r="F2" s="57">
        <v>4.5999999999999999E-2</v>
      </c>
      <c r="H2">
        <f t="shared" ref="H2:H24" si="0">A2*C2*F2</f>
        <v>1610</v>
      </c>
    </row>
    <row r="3" spans="1:8" ht="15.75" thickBot="1" x14ac:dyDescent="0.25">
      <c r="A3" s="49">
        <v>3</v>
      </c>
      <c r="B3" s="50">
        <v>0.85</v>
      </c>
      <c r="C3" s="50">
        <v>5000</v>
      </c>
      <c r="D3" s="56">
        <v>0.03</v>
      </c>
      <c r="E3" s="50">
        <v>1.18</v>
      </c>
      <c r="F3" s="57">
        <v>3.0099999999999998E-2</v>
      </c>
      <c r="H3">
        <f t="shared" si="0"/>
        <v>451.5</v>
      </c>
    </row>
    <row r="4" spans="1:8" ht="15.75" thickBot="1" x14ac:dyDescent="0.25">
      <c r="A4" s="49">
        <v>8</v>
      </c>
      <c r="B4" s="50">
        <v>0.85</v>
      </c>
      <c r="C4" s="50">
        <v>6000</v>
      </c>
      <c r="D4" s="56">
        <v>0.03</v>
      </c>
      <c r="E4" s="50">
        <v>1.18</v>
      </c>
      <c r="F4" s="57">
        <v>3.0099999999999998E-2</v>
      </c>
      <c r="H4">
        <f t="shared" si="0"/>
        <v>1444.8</v>
      </c>
    </row>
    <row r="5" spans="1:8" ht="15.75" thickBot="1" x14ac:dyDescent="0.25">
      <c r="A5" s="49">
        <v>12</v>
      </c>
      <c r="B5" s="50">
        <v>1.3</v>
      </c>
      <c r="C5" s="50">
        <v>6000</v>
      </c>
      <c r="D5" s="56">
        <v>0.03</v>
      </c>
      <c r="E5" s="50">
        <v>1.18</v>
      </c>
      <c r="F5" s="57">
        <v>4.5999999999999999E-2</v>
      </c>
      <c r="H5">
        <f t="shared" si="0"/>
        <v>3312</v>
      </c>
    </row>
    <row r="6" spans="1:8" ht="15.75" thickBot="1" x14ac:dyDescent="0.25">
      <c r="A6" s="49">
        <v>5</v>
      </c>
      <c r="B6" s="50">
        <v>0.85</v>
      </c>
      <c r="C6" s="50">
        <v>6000</v>
      </c>
      <c r="D6" s="56">
        <v>0.03</v>
      </c>
      <c r="E6" s="50">
        <v>1.18</v>
      </c>
      <c r="F6" s="57">
        <v>3.0099999999999998E-2</v>
      </c>
      <c r="H6">
        <f t="shared" si="0"/>
        <v>903</v>
      </c>
    </row>
    <row r="7" spans="1:8" ht="15.75" thickBot="1" x14ac:dyDescent="0.25">
      <c r="A7" s="49">
        <v>18</v>
      </c>
      <c r="B7" s="50">
        <v>0.85</v>
      </c>
      <c r="C7" s="50">
        <v>8500</v>
      </c>
      <c r="D7" s="56">
        <v>0.03</v>
      </c>
      <c r="E7" s="50">
        <v>1.18</v>
      </c>
      <c r="F7" s="57">
        <v>3.0099999999999998E-2</v>
      </c>
      <c r="H7">
        <f t="shared" si="0"/>
        <v>4605.3</v>
      </c>
    </row>
    <row r="8" spans="1:8" ht="15.75" thickBot="1" x14ac:dyDescent="0.25">
      <c r="A8" s="49">
        <v>30</v>
      </c>
      <c r="B8" s="50">
        <v>1.3</v>
      </c>
      <c r="C8" s="50">
        <v>8500</v>
      </c>
      <c r="D8" s="56">
        <v>0.03</v>
      </c>
      <c r="E8" s="50">
        <v>1.18</v>
      </c>
      <c r="F8" s="57">
        <v>4.5999999999999999E-2</v>
      </c>
      <c r="H8">
        <f t="shared" si="0"/>
        <v>11730</v>
      </c>
    </row>
    <row r="9" spans="1:8" ht="15.75" thickBot="1" x14ac:dyDescent="0.25">
      <c r="A9" s="49">
        <v>12</v>
      </c>
      <c r="B9" s="50">
        <v>0.85</v>
      </c>
      <c r="C9" s="50">
        <v>8500</v>
      </c>
      <c r="D9" s="56">
        <v>0.03</v>
      </c>
      <c r="E9" s="50">
        <v>1.18</v>
      </c>
      <c r="F9" s="57">
        <v>3.0099999999999998E-2</v>
      </c>
      <c r="H9">
        <f t="shared" si="0"/>
        <v>3070.2</v>
      </c>
    </row>
    <row r="10" spans="1:8" ht="15.75" thickBot="1" x14ac:dyDescent="0.25">
      <c r="A10" s="49">
        <v>30</v>
      </c>
      <c r="B10" s="50">
        <v>0.85</v>
      </c>
      <c r="C10" s="50">
        <v>12000</v>
      </c>
      <c r="D10" s="56">
        <v>0.03</v>
      </c>
      <c r="E10" s="50">
        <v>1.18</v>
      </c>
      <c r="F10" s="57">
        <v>3.0099999999999998E-2</v>
      </c>
      <c r="H10">
        <f t="shared" si="0"/>
        <v>10836</v>
      </c>
    </row>
    <row r="11" spans="1:8" ht="15.75" thickBot="1" x14ac:dyDescent="0.25">
      <c r="A11" s="49">
        <v>50</v>
      </c>
      <c r="B11" s="50">
        <v>1.3</v>
      </c>
      <c r="C11" s="50">
        <v>12000</v>
      </c>
      <c r="D11" s="56">
        <v>0.03</v>
      </c>
      <c r="E11" s="50">
        <v>1.18</v>
      </c>
      <c r="F11" s="57">
        <v>4.5999999999999999E-2</v>
      </c>
      <c r="H11">
        <f t="shared" si="0"/>
        <v>27600</v>
      </c>
    </row>
    <row r="12" spans="1:8" ht="15.75" thickBot="1" x14ac:dyDescent="0.25">
      <c r="A12" s="49">
        <v>20</v>
      </c>
      <c r="B12" s="50">
        <v>0.85</v>
      </c>
      <c r="C12" s="50">
        <v>12000</v>
      </c>
      <c r="D12" s="56">
        <v>0.03</v>
      </c>
      <c r="E12" s="50">
        <v>1.18</v>
      </c>
      <c r="F12" s="57">
        <v>3.0099999999999998E-2</v>
      </c>
      <c r="H12">
        <f t="shared" si="0"/>
        <v>7224</v>
      </c>
    </row>
    <row r="13" spans="1:8" ht="15.75" thickBot="1" x14ac:dyDescent="0.25">
      <c r="A13" s="49">
        <v>40</v>
      </c>
      <c r="B13" s="50">
        <v>0.85</v>
      </c>
      <c r="C13" s="50">
        <v>16500</v>
      </c>
      <c r="D13" s="56">
        <v>0.05</v>
      </c>
      <c r="E13" s="50">
        <v>1.18</v>
      </c>
      <c r="F13" s="57">
        <v>5.0200000000000002E-2</v>
      </c>
      <c r="H13">
        <f t="shared" si="0"/>
        <v>33132</v>
      </c>
    </row>
    <row r="14" spans="1:8" ht="15.75" thickBot="1" x14ac:dyDescent="0.25">
      <c r="A14" s="49">
        <v>66</v>
      </c>
      <c r="B14" s="50">
        <v>1.3</v>
      </c>
      <c r="C14" s="50">
        <v>16500</v>
      </c>
      <c r="D14" s="56">
        <v>0.05</v>
      </c>
      <c r="E14" s="50">
        <v>1.18</v>
      </c>
      <c r="F14" s="57">
        <v>7.6700000000000004E-2</v>
      </c>
      <c r="H14">
        <f t="shared" si="0"/>
        <v>83526.3</v>
      </c>
    </row>
    <row r="15" spans="1:8" ht="15.75" thickBot="1" x14ac:dyDescent="0.25">
      <c r="A15" s="49">
        <v>26</v>
      </c>
      <c r="B15" s="50">
        <v>0.85</v>
      </c>
      <c r="C15" s="50">
        <v>16500</v>
      </c>
      <c r="D15" s="56">
        <v>0.05</v>
      </c>
      <c r="E15" s="50">
        <v>1.18</v>
      </c>
      <c r="F15" s="57">
        <v>5.0200000000000002E-2</v>
      </c>
      <c r="H15">
        <f t="shared" si="0"/>
        <v>21535.8</v>
      </c>
    </row>
    <row r="16" spans="1:8" ht="15.75" thickBot="1" x14ac:dyDescent="0.25">
      <c r="A16" s="49">
        <v>54</v>
      </c>
      <c r="B16" s="50">
        <v>0.85</v>
      </c>
      <c r="C16" s="50">
        <v>23000</v>
      </c>
      <c r="D16" s="56">
        <v>7.0000000000000007E-2</v>
      </c>
      <c r="E16" s="50">
        <v>1.18</v>
      </c>
      <c r="F16" s="57">
        <v>7.0199999999999999E-2</v>
      </c>
      <c r="H16">
        <f t="shared" si="0"/>
        <v>87188.4</v>
      </c>
    </row>
    <row r="17" spans="1:8" ht="15.75" thickBot="1" x14ac:dyDescent="0.25">
      <c r="A17" s="49">
        <v>91</v>
      </c>
      <c r="B17" s="50">
        <v>1.3</v>
      </c>
      <c r="C17" s="50">
        <v>23000</v>
      </c>
      <c r="D17" s="56">
        <v>7.0000000000000007E-2</v>
      </c>
      <c r="E17" s="50">
        <v>1.18</v>
      </c>
      <c r="F17" s="57">
        <v>0.1074</v>
      </c>
      <c r="H17">
        <f t="shared" si="0"/>
        <v>224788.19999999998</v>
      </c>
    </row>
    <row r="18" spans="1:8" ht="15.75" thickBot="1" x14ac:dyDescent="0.25">
      <c r="A18" s="49">
        <v>36</v>
      </c>
      <c r="B18" s="50">
        <v>0.85</v>
      </c>
      <c r="C18" s="50">
        <v>23000</v>
      </c>
      <c r="D18" s="56">
        <v>7.0000000000000007E-2</v>
      </c>
      <c r="E18" s="50">
        <v>1.18</v>
      </c>
      <c r="F18" s="57">
        <v>7.0199999999999999E-2</v>
      </c>
      <c r="H18">
        <f t="shared" si="0"/>
        <v>58125.599999999999</v>
      </c>
    </row>
    <row r="19" spans="1:8" ht="15.75" thickBot="1" x14ac:dyDescent="0.25">
      <c r="A19" s="49">
        <v>75</v>
      </c>
      <c r="B19" s="50">
        <v>0.85</v>
      </c>
      <c r="C19" s="50">
        <v>36000</v>
      </c>
      <c r="D19" s="56">
        <v>0.1</v>
      </c>
      <c r="E19" s="50">
        <v>1.18</v>
      </c>
      <c r="F19" s="57">
        <v>0.1003</v>
      </c>
      <c r="H19">
        <f t="shared" si="0"/>
        <v>270810</v>
      </c>
    </row>
    <row r="20" spans="1:8" ht="15.75" thickBot="1" x14ac:dyDescent="0.25">
      <c r="A20" s="49">
        <v>125</v>
      </c>
      <c r="B20" s="50">
        <v>1.3</v>
      </c>
      <c r="C20" s="50">
        <v>36000</v>
      </c>
      <c r="D20" s="56">
        <v>0.1</v>
      </c>
      <c r="E20" s="50">
        <v>1.18</v>
      </c>
      <c r="F20" s="57">
        <v>0.15340000000000001</v>
      </c>
      <c r="H20">
        <f t="shared" si="0"/>
        <v>690300</v>
      </c>
    </row>
    <row r="21" spans="1:8" ht="15.75" thickBot="1" x14ac:dyDescent="0.25">
      <c r="A21" s="49">
        <v>49</v>
      </c>
      <c r="B21" s="50">
        <v>0.85</v>
      </c>
      <c r="C21" s="50">
        <v>36000</v>
      </c>
      <c r="D21" s="56">
        <v>0.1</v>
      </c>
      <c r="E21" s="50">
        <v>1.18</v>
      </c>
      <c r="F21" s="57">
        <v>0.1003</v>
      </c>
      <c r="H21">
        <f t="shared" si="0"/>
        <v>176929.2</v>
      </c>
    </row>
    <row r="22" spans="1:8" ht="15.75" thickBot="1" x14ac:dyDescent="0.25">
      <c r="A22" s="49">
        <v>71</v>
      </c>
      <c r="B22" s="50">
        <v>0.85</v>
      </c>
      <c r="C22" s="50">
        <v>45000</v>
      </c>
      <c r="D22" s="56">
        <v>0.14000000000000001</v>
      </c>
      <c r="E22" s="50">
        <v>1.18</v>
      </c>
      <c r="F22" s="57">
        <v>0.1404</v>
      </c>
      <c r="H22">
        <f t="shared" si="0"/>
        <v>448578</v>
      </c>
    </row>
    <row r="23" spans="1:8" ht="15.75" thickBot="1" x14ac:dyDescent="0.25">
      <c r="A23" s="49">
        <v>119</v>
      </c>
      <c r="B23" s="50">
        <v>1.3</v>
      </c>
      <c r="C23" s="50">
        <v>45000</v>
      </c>
      <c r="D23" s="56">
        <v>0.14000000000000001</v>
      </c>
      <c r="E23" s="50">
        <v>1.18</v>
      </c>
      <c r="F23" s="57">
        <v>0.21479999999999999</v>
      </c>
      <c r="H23">
        <f t="shared" si="0"/>
        <v>1150254</v>
      </c>
    </row>
    <row r="24" spans="1:8" ht="15.75" thickBot="1" x14ac:dyDescent="0.25">
      <c r="A24" s="49">
        <v>48</v>
      </c>
      <c r="B24" s="50">
        <v>0.85</v>
      </c>
      <c r="C24" s="50">
        <v>45000</v>
      </c>
      <c r="D24" s="56">
        <v>0.14000000000000001</v>
      </c>
      <c r="E24" s="50">
        <v>1.18</v>
      </c>
      <c r="F24" s="57">
        <v>0.1404</v>
      </c>
      <c r="H24">
        <f t="shared" si="0"/>
        <v>303264</v>
      </c>
    </row>
    <row r="25" spans="1:8" x14ac:dyDescent="0.2">
      <c r="H25">
        <f>SUM(H1:H24)</f>
        <v>3621820.3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G26" sqref="G26"/>
    </sheetView>
  </sheetViews>
  <sheetFormatPr defaultRowHeight="12.75" x14ac:dyDescent="0.2"/>
  <cols>
    <col min="7" max="7" width="24.28515625" customWidth="1"/>
  </cols>
  <sheetData>
    <row r="1" spans="1:7" ht="13.5" thickBot="1" x14ac:dyDescent="0.25"/>
    <row r="2" spans="1:7" ht="15.75" thickBot="1" x14ac:dyDescent="0.25">
      <c r="A2" s="47">
        <v>4</v>
      </c>
      <c r="B2" s="48">
        <v>0.85</v>
      </c>
      <c r="C2" s="48">
        <v>5000</v>
      </c>
      <c r="D2" s="54">
        <v>0.03</v>
      </c>
      <c r="E2" s="48">
        <v>1.18</v>
      </c>
      <c r="F2" s="58">
        <v>3.0099999999999998E-2</v>
      </c>
      <c r="G2">
        <f>A2*C2*F2</f>
        <v>602</v>
      </c>
    </row>
    <row r="3" spans="1:7" ht="15.75" thickBot="1" x14ac:dyDescent="0.25">
      <c r="A3" s="49">
        <v>8</v>
      </c>
      <c r="B3" s="50">
        <v>1.3</v>
      </c>
      <c r="C3" s="50">
        <v>5000</v>
      </c>
      <c r="D3" s="56">
        <v>0.03</v>
      </c>
      <c r="E3" s="50">
        <v>1.18</v>
      </c>
      <c r="F3" s="59">
        <v>4.5999999999999999E-2</v>
      </c>
      <c r="G3">
        <f t="shared" ref="G3:G25" si="0">A3*C3*F3</f>
        <v>1840</v>
      </c>
    </row>
    <row r="4" spans="1:7" ht="15.75" thickBot="1" x14ac:dyDescent="0.25">
      <c r="A4" s="49">
        <v>2</v>
      </c>
      <c r="B4" s="50">
        <v>0.85</v>
      </c>
      <c r="C4" s="50">
        <v>5000</v>
      </c>
      <c r="D4" s="56">
        <v>0.03</v>
      </c>
      <c r="E4" s="50">
        <v>1.18</v>
      </c>
      <c r="F4" s="59">
        <v>3.0099999999999998E-2</v>
      </c>
      <c r="G4">
        <f t="shared" si="0"/>
        <v>301</v>
      </c>
    </row>
    <row r="5" spans="1:7" ht="15.75" thickBot="1" x14ac:dyDescent="0.25">
      <c r="A5" s="49">
        <v>6</v>
      </c>
      <c r="B5" s="50">
        <v>0.85</v>
      </c>
      <c r="C5" s="50">
        <v>6000</v>
      </c>
      <c r="D5" s="56">
        <v>0.03</v>
      </c>
      <c r="E5" s="50">
        <v>1.18</v>
      </c>
      <c r="F5" s="59">
        <v>3.0099999999999998E-2</v>
      </c>
      <c r="G5">
        <f t="shared" si="0"/>
        <v>1083.5999999999999</v>
      </c>
    </row>
    <row r="6" spans="1:7" ht="15.75" thickBot="1" x14ac:dyDescent="0.25">
      <c r="A6" s="49">
        <v>15</v>
      </c>
      <c r="B6" s="50">
        <v>1.3</v>
      </c>
      <c r="C6" s="50">
        <v>6000</v>
      </c>
      <c r="D6" s="56">
        <v>0.03</v>
      </c>
      <c r="E6" s="50">
        <v>1.18</v>
      </c>
      <c r="F6" s="59">
        <v>4.5999999999999999E-2</v>
      </c>
      <c r="G6">
        <f t="shared" si="0"/>
        <v>4140</v>
      </c>
    </row>
    <row r="7" spans="1:7" ht="15.75" thickBot="1" x14ac:dyDescent="0.25">
      <c r="A7" s="49">
        <v>4</v>
      </c>
      <c r="B7" s="50">
        <v>0.85</v>
      </c>
      <c r="C7" s="50">
        <v>6000</v>
      </c>
      <c r="D7" s="56">
        <v>0.03</v>
      </c>
      <c r="E7" s="50">
        <v>1.18</v>
      </c>
      <c r="F7" s="59">
        <v>3.0099999999999998E-2</v>
      </c>
      <c r="G7">
        <f t="shared" si="0"/>
        <v>722.4</v>
      </c>
    </row>
    <row r="8" spans="1:7" ht="15.75" thickBot="1" x14ac:dyDescent="0.25">
      <c r="A8" s="49">
        <v>15</v>
      </c>
      <c r="B8" s="50">
        <v>0.85</v>
      </c>
      <c r="C8" s="50">
        <v>8500</v>
      </c>
      <c r="D8" s="56">
        <v>0.03</v>
      </c>
      <c r="E8" s="50">
        <v>1.18</v>
      </c>
      <c r="F8" s="59">
        <v>3.0099999999999998E-2</v>
      </c>
      <c r="G8">
        <f t="shared" si="0"/>
        <v>3837.75</v>
      </c>
    </row>
    <row r="9" spans="1:7" ht="15.75" thickBot="1" x14ac:dyDescent="0.25">
      <c r="A9" s="49">
        <v>36</v>
      </c>
      <c r="B9" s="50">
        <v>1.3</v>
      </c>
      <c r="C9" s="50">
        <v>8500</v>
      </c>
      <c r="D9" s="56">
        <v>0.03</v>
      </c>
      <c r="E9" s="50">
        <v>1.18</v>
      </c>
      <c r="F9" s="59">
        <v>4.5999999999999999E-2</v>
      </c>
      <c r="G9">
        <f t="shared" si="0"/>
        <v>14076</v>
      </c>
    </row>
    <row r="10" spans="1:7" ht="15.75" thickBot="1" x14ac:dyDescent="0.25">
      <c r="A10" s="49">
        <v>9</v>
      </c>
      <c r="B10" s="50">
        <v>0.85</v>
      </c>
      <c r="C10" s="50">
        <v>8500</v>
      </c>
      <c r="D10" s="56">
        <v>0.03</v>
      </c>
      <c r="E10" s="50">
        <v>1.18</v>
      </c>
      <c r="F10" s="59">
        <v>3.0099999999999998E-2</v>
      </c>
      <c r="G10">
        <f t="shared" si="0"/>
        <v>2302.65</v>
      </c>
    </row>
    <row r="11" spans="1:7" ht="15.75" thickBot="1" x14ac:dyDescent="0.25">
      <c r="A11" s="49">
        <v>25</v>
      </c>
      <c r="B11" s="50">
        <v>0.85</v>
      </c>
      <c r="C11" s="50">
        <v>12000</v>
      </c>
      <c r="D11" s="56">
        <v>0.03</v>
      </c>
      <c r="E11" s="50">
        <v>1.18</v>
      </c>
      <c r="F11" s="59">
        <v>3.0099999999999998E-2</v>
      </c>
      <c r="G11">
        <f t="shared" si="0"/>
        <v>9030</v>
      </c>
    </row>
    <row r="12" spans="1:7" ht="15.75" thickBot="1" x14ac:dyDescent="0.25">
      <c r="A12" s="49">
        <v>61</v>
      </c>
      <c r="B12" s="50">
        <v>1.3</v>
      </c>
      <c r="C12" s="50">
        <v>12000</v>
      </c>
      <c r="D12" s="56">
        <v>0.03</v>
      </c>
      <c r="E12" s="50">
        <v>1.18</v>
      </c>
      <c r="F12" s="59">
        <v>4.5999999999999999E-2</v>
      </c>
      <c r="G12">
        <f t="shared" si="0"/>
        <v>33672</v>
      </c>
    </row>
    <row r="13" spans="1:7" ht="15.75" thickBot="1" x14ac:dyDescent="0.25">
      <c r="A13" s="49">
        <v>15</v>
      </c>
      <c r="B13" s="50">
        <v>0.85</v>
      </c>
      <c r="C13" s="50">
        <v>12000</v>
      </c>
      <c r="D13" s="56">
        <v>0.03</v>
      </c>
      <c r="E13" s="50">
        <v>1.18</v>
      </c>
      <c r="F13" s="59">
        <v>3.0099999999999998E-2</v>
      </c>
      <c r="G13">
        <f t="shared" si="0"/>
        <v>5418</v>
      </c>
    </row>
    <row r="14" spans="1:7" ht="15.75" thickBot="1" x14ac:dyDescent="0.25">
      <c r="A14" s="49">
        <v>33</v>
      </c>
      <c r="B14" s="50">
        <v>0.85</v>
      </c>
      <c r="C14" s="50">
        <v>16500</v>
      </c>
      <c r="D14" s="56">
        <v>0.05</v>
      </c>
      <c r="E14" s="50">
        <v>1.18</v>
      </c>
      <c r="F14" s="59">
        <v>5.0200000000000002E-2</v>
      </c>
      <c r="G14">
        <f t="shared" si="0"/>
        <v>27333.9</v>
      </c>
    </row>
    <row r="15" spans="1:7" ht="15.75" thickBot="1" x14ac:dyDescent="0.25">
      <c r="A15" s="49">
        <v>79</v>
      </c>
      <c r="B15" s="50">
        <v>1.3</v>
      </c>
      <c r="C15" s="50">
        <v>16500</v>
      </c>
      <c r="D15" s="56">
        <v>0.05</v>
      </c>
      <c r="E15" s="50">
        <v>1.18</v>
      </c>
      <c r="F15" s="59">
        <v>7.6700000000000004E-2</v>
      </c>
      <c r="G15">
        <f t="shared" si="0"/>
        <v>99978.450000000012</v>
      </c>
    </row>
    <row r="16" spans="1:7" ht="15.75" thickBot="1" x14ac:dyDescent="0.25">
      <c r="A16" s="49">
        <v>20</v>
      </c>
      <c r="B16" s="50">
        <v>0.85</v>
      </c>
      <c r="C16" s="50">
        <v>16500</v>
      </c>
      <c r="D16" s="56">
        <v>0.05</v>
      </c>
      <c r="E16" s="50">
        <v>1.18</v>
      </c>
      <c r="F16" s="59">
        <v>5.0200000000000002E-2</v>
      </c>
      <c r="G16">
        <f t="shared" si="0"/>
        <v>16566</v>
      </c>
    </row>
    <row r="17" spans="1:7" ht="15.75" thickBot="1" x14ac:dyDescent="0.25">
      <c r="A17" s="49">
        <v>45</v>
      </c>
      <c r="B17" s="50">
        <v>0.85</v>
      </c>
      <c r="C17" s="50">
        <v>23000</v>
      </c>
      <c r="D17" s="56">
        <v>7.0000000000000007E-2</v>
      </c>
      <c r="E17" s="50">
        <v>1.18</v>
      </c>
      <c r="F17" s="59">
        <v>7.0199999999999999E-2</v>
      </c>
      <c r="G17">
        <f t="shared" si="0"/>
        <v>72657</v>
      </c>
    </row>
    <row r="18" spans="1:7" ht="15.75" thickBot="1" x14ac:dyDescent="0.25">
      <c r="A18" s="49">
        <v>109</v>
      </c>
      <c r="B18" s="50">
        <v>1.3</v>
      </c>
      <c r="C18" s="50">
        <v>23000</v>
      </c>
      <c r="D18" s="56">
        <v>7.0000000000000007E-2</v>
      </c>
      <c r="E18" s="50">
        <v>1.18</v>
      </c>
      <c r="F18" s="59">
        <v>0.1074</v>
      </c>
      <c r="G18">
        <f t="shared" si="0"/>
        <v>269251.8</v>
      </c>
    </row>
    <row r="19" spans="1:7" ht="15.75" thickBot="1" x14ac:dyDescent="0.25">
      <c r="A19" s="49">
        <v>27</v>
      </c>
      <c r="B19" s="50">
        <v>0.85</v>
      </c>
      <c r="C19" s="50">
        <v>23000</v>
      </c>
      <c r="D19" s="56">
        <v>7.0000000000000007E-2</v>
      </c>
      <c r="E19" s="50">
        <v>1.18</v>
      </c>
      <c r="F19" s="59">
        <v>7.0199999999999999E-2</v>
      </c>
      <c r="G19">
        <f t="shared" si="0"/>
        <v>43594.2</v>
      </c>
    </row>
    <row r="20" spans="1:7" ht="15.75" thickBot="1" x14ac:dyDescent="0.25">
      <c r="A20" s="49">
        <v>62</v>
      </c>
      <c r="B20" s="50">
        <v>0.85</v>
      </c>
      <c r="C20" s="50">
        <v>36000</v>
      </c>
      <c r="D20" s="56">
        <v>0.1</v>
      </c>
      <c r="E20" s="50">
        <v>1.18</v>
      </c>
      <c r="F20" s="59">
        <v>0.1003</v>
      </c>
      <c r="G20">
        <f t="shared" si="0"/>
        <v>223869.6</v>
      </c>
    </row>
    <row r="21" spans="1:7" ht="15.75" thickBot="1" x14ac:dyDescent="0.25">
      <c r="A21" s="49">
        <v>149</v>
      </c>
      <c r="B21" s="50">
        <v>1.3</v>
      </c>
      <c r="C21" s="50">
        <v>36000</v>
      </c>
      <c r="D21" s="56">
        <v>0.1</v>
      </c>
      <c r="E21" s="50">
        <v>1.18</v>
      </c>
      <c r="F21" s="59">
        <v>0.15340000000000001</v>
      </c>
      <c r="G21">
        <f t="shared" si="0"/>
        <v>822837.60000000009</v>
      </c>
    </row>
    <row r="22" spans="1:7" ht="15.75" thickBot="1" x14ac:dyDescent="0.25">
      <c r="A22" s="49">
        <v>38</v>
      </c>
      <c r="B22" s="50">
        <v>0.85</v>
      </c>
      <c r="C22" s="50">
        <v>36000</v>
      </c>
      <c r="D22" s="56">
        <v>0.1</v>
      </c>
      <c r="E22" s="50">
        <v>1.18</v>
      </c>
      <c r="F22" s="59">
        <v>0.1003</v>
      </c>
      <c r="G22">
        <f t="shared" si="0"/>
        <v>137210.4</v>
      </c>
    </row>
    <row r="23" spans="1:7" ht="15.75" thickBot="1" x14ac:dyDescent="0.25">
      <c r="A23" s="49">
        <v>59</v>
      </c>
      <c r="B23" s="50">
        <v>0.85</v>
      </c>
      <c r="C23" s="50">
        <v>45000</v>
      </c>
      <c r="D23" s="56">
        <v>0.14000000000000001</v>
      </c>
      <c r="E23" s="50">
        <v>1.18</v>
      </c>
      <c r="F23" s="59">
        <v>0.1404</v>
      </c>
      <c r="G23">
        <f t="shared" si="0"/>
        <v>372762</v>
      </c>
    </row>
    <row r="24" spans="1:7" ht="15.75" thickBot="1" x14ac:dyDescent="0.25">
      <c r="A24" s="49">
        <v>143</v>
      </c>
      <c r="B24" s="50">
        <v>1.3</v>
      </c>
      <c r="C24" s="50">
        <v>45000</v>
      </c>
      <c r="D24" s="56">
        <v>0.14000000000000001</v>
      </c>
      <c r="E24" s="50">
        <v>1.18</v>
      </c>
      <c r="F24" s="59">
        <v>0.21479999999999999</v>
      </c>
      <c r="G24">
        <f t="shared" si="0"/>
        <v>1382238</v>
      </c>
    </row>
    <row r="25" spans="1:7" ht="15.75" thickBot="1" x14ac:dyDescent="0.25">
      <c r="A25" s="49">
        <v>36</v>
      </c>
      <c r="B25" s="50">
        <v>0.85</v>
      </c>
      <c r="C25" s="50">
        <v>45000</v>
      </c>
      <c r="D25" s="56">
        <v>0.14000000000000001</v>
      </c>
      <c r="E25" s="50">
        <v>1.18</v>
      </c>
      <c r="F25" s="59">
        <v>0.1404</v>
      </c>
      <c r="G25">
        <f t="shared" si="0"/>
        <v>227448</v>
      </c>
    </row>
    <row r="26" spans="1:7" x14ac:dyDescent="0.2">
      <c r="G26">
        <f>SUM(G2:G25)</f>
        <v>3772772.35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D1" sqref="D1"/>
    </sheetView>
  </sheetViews>
  <sheetFormatPr defaultRowHeight="12.75" x14ac:dyDescent="0.2"/>
  <cols>
    <col min="1" max="1" width="27.42578125" customWidth="1"/>
    <col min="2" max="2" width="26.28515625" customWidth="1"/>
  </cols>
  <sheetData>
    <row r="1" spans="1:4" ht="14.25" x14ac:dyDescent="0.2">
      <c r="A1" s="60">
        <v>3634410</v>
      </c>
      <c r="B1" s="61">
        <v>3772772</v>
      </c>
      <c r="C1" s="61">
        <f>B1-A1</f>
        <v>138362</v>
      </c>
      <c r="D1">
        <f>(B1/A1)*100</f>
        <v>103.80700031091703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Лист3</vt:lpstr>
      <vt:lpstr>Лист1</vt:lpstr>
      <vt:lpstr>Лист2</vt:lpstr>
      <vt:lpstr>Лист4</vt:lpstr>
      <vt:lpstr>Лист5</vt:lpstr>
      <vt:lpstr>Лист6</vt:lpstr>
      <vt:lpstr>Лист7</vt:lpstr>
      <vt:lpstr>Лист8</vt:lpstr>
    </vt:vector>
  </TitlesOfParts>
  <Company>GKS 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Geroimenkova</dc:creator>
  <cp:lastModifiedBy>Токарев Алексей Александрович</cp:lastModifiedBy>
  <cp:lastPrinted>2014-05-19T12:23:13Z</cp:lastPrinted>
  <dcterms:created xsi:type="dcterms:W3CDTF">2010-04-27T12:47:24Z</dcterms:created>
  <dcterms:modified xsi:type="dcterms:W3CDTF">2016-08-26T08:14:05Z</dcterms:modified>
</cp:coreProperties>
</file>